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120" windowWidth="20115" windowHeight="7500"/>
  </bookViews>
  <sheets>
    <sheet name="Ondulado" sheetId="4" r:id="rId1"/>
  </sheets>
  <calcPr calcId="145621"/>
</workbook>
</file>

<file path=xl/calcChain.xml><?xml version="1.0" encoding="utf-8"?>
<calcChain xmlns="http://schemas.openxmlformats.org/spreadsheetml/2006/main">
  <c r="E21" i="4" l="1"/>
  <c r="F48" i="4" l="1"/>
  <c r="F49" i="4" s="1"/>
  <c r="F50" i="4" s="1"/>
  <c r="F51" i="4" s="1"/>
  <c r="N51" i="4" l="1"/>
  <c r="L51" i="4"/>
  <c r="J51" i="4"/>
  <c r="H51" i="4" s="1"/>
  <c r="C51" i="4" s="1"/>
  <c r="D61" i="4" s="1"/>
  <c r="N50" i="4"/>
  <c r="H50" i="4" s="1"/>
  <c r="C50" i="4" s="1"/>
  <c r="D60" i="4" s="1"/>
  <c r="L50" i="4"/>
  <c r="J50" i="4"/>
  <c r="N49" i="4"/>
  <c r="L49" i="4"/>
  <c r="J49" i="4"/>
  <c r="N48" i="4"/>
  <c r="L48" i="4"/>
  <c r="J48" i="4"/>
  <c r="N47" i="4"/>
  <c r="L47" i="4"/>
  <c r="J47" i="4"/>
  <c r="E27" i="4"/>
  <c r="D39" i="4" s="1"/>
  <c r="C59" i="4" s="1"/>
  <c r="H48" i="4" l="1"/>
  <c r="C48" i="4" s="1"/>
  <c r="D58" i="4" s="1"/>
  <c r="H49" i="4"/>
  <c r="C49" i="4" s="1"/>
  <c r="D59" i="4" s="1"/>
  <c r="H47" i="4"/>
  <c r="C47" i="4" s="1"/>
  <c r="D57" i="4" s="1"/>
  <c r="D40" i="4"/>
  <c r="C60" i="4" s="1"/>
  <c r="D37" i="4"/>
  <c r="C57" i="4" s="1"/>
  <c r="D41" i="4"/>
  <c r="C61" i="4" s="1"/>
  <c r="D38" i="4"/>
  <c r="C58" i="4" s="1"/>
</calcChain>
</file>

<file path=xl/comments1.xml><?xml version="1.0" encoding="utf-8"?>
<comments xmlns="http://schemas.openxmlformats.org/spreadsheetml/2006/main">
  <authors>
    <author>oscarPC</author>
  </authors>
  <commentList>
    <comment ref="E8" authorId="0">
      <text>
        <r>
          <rPr>
            <sz val="10"/>
            <color indexed="81"/>
            <rFont val="Tahoma"/>
            <family val="2"/>
          </rPr>
          <t>Sin conocer, asumimos una distribución similar en ambos sentidos.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sz val="10"/>
            <color indexed="81"/>
            <rFont val="Tahoma"/>
            <family val="2"/>
          </rPr>
          <t>Asumimos esta característica para la topografía del lugar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sz val="10"/>
            <color indexed="81"/>
            <rFont val="Tahoma"/>
            <family val="2"/>
          </rPr>
          <t>Por las características onduladas del terreno se asume que en todo el tramo habrá una longitud de 60% del mismo sin posibilidad de sobrepaso</t>
        </r>
      </text>
    </comment>
    <comment ref="E14" authorId="0">
      <text>
        <r>
          <rPr>
            <sz val="10"/>
            <color indexed="81"/>
            <rFont val="Tahoma"/>
            <family val="2"/>
          </rPr>
          <t>Adelantándonos al Proyecto se asume una pendiente máxima de proyecto de 4 %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sz val="10"/>
            <color indexed="81"/>
            <rFont val="Tahoma"/>
            <family val="2"/>
          </rPr>
          <t xml:space="preserve">Adelantandonos al Proyecto asumimos una longitud de rampa de 700 m 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1" authorId="0">
      <text>
        <r>
          <rPr>
            <sz val="10"/>
            <color indexed="81"/>
            <rFont val="Tahoma"/>
            <family val="2"/>
          </rPr>
          <t>TMDA incrementado por la tasa de crecimiento asumida</t>
        </r>
      </text>
    </comment>
    <comment ref="D25" authorId="0">
      <text>
        <r>
          <rPr>
            <sz val="9"/>
            <color indexed="81"/>
            <rFont val="Tahoma"/>
            <family val="2"/>
          </rPr>
          <t xml:space="preserve">A partir de valores regulares de estudios estadísticos se asume este valor.
</t>
        </r>
      </text>
    </comment>
    <comment ref="C35" authorId="0">
      <text>
        <r>
          <rPr>
            <sz val="10"/>
            <color indexed="81"/>
            <rFont val="Tahoma"/>
            <family val="2"/>
          </rPr>
          <t>Obtenidos de la Tabla 5-3 Parte B al pie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D45" authorId="0">
      <text>
        <r>
          <rPr>
            <sz val="10"/>
            <color indexed="81"/>
            <rFont val="Tahoma"/>
            <family val="2"/>
          </rPr>
          <t xml:space="preserve">Capacidad Ideal 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5" authorId="0">
      <text>
        <r>
          <rPr>
            <sz val="10"/>
            <color indexed="81"/>
            <rFont val="Tahoma"/>
            <family val="2"/>
          </rPr>
          <t>Relación V/C obtenidos de la Tabla 5-1, según tipo de terreno y Nivel de Servicio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sz val="9"/>
            <color indexed="81"/>
            <rFont val="Tahoma"/>
            <family val="2"/>
          </rPr>
          <t xml:space="preserve">Obtenido de la Tabla 5-4 de acuerdo con la distribución del tránsito por sentido.
</t>
        </r>
      </text>
    </comment>
    <comment ref="G45" authorId="0">
      <text>
        <r>
          <rPr>
            <sz val="10"/>
            <color indexed="81"/>
            <rFont val="Tahoma"/>
            <family val="2"/>
          </rPr>
          <t>Obtenido de la Tabla 5-5 para ancho de carril y distancia a obstrucción lateral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45" authorId="0">
      <text>
        <r>
          <rPr>
            <sz val="10"/>
            <color indexed="81"/>
            <rFont val="Tahoma"/>
            <family val="2"/>
          </rPr>
          <t>Tiene en cuenta composición del tránsito y factor de equivalencia de vehículos de acuerdo con el tipo de terreno y el Nivel de Servicio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46" authorId="0">
      <text>
        <r>
          <rPr>
            <sz val="10"/>
            <color indexed="81"/>
            <rFont val="Tahoma"/>
            <family val="2"/>
          </rPr>
          <t>Sale de Tabla 5-6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46" authorId="0">
      <text>
        <r>
          <rPr>
            <sz val="9"/>
            <color indexed="81"/>
            <rFont val="Tahoma"/>
            <family val="2"/>
          </rPr>
          <t xml:space="preserve">Se toma como un porcentaje la cantidad de automóviles y pick-ups, en este caso se asumió un 10 % de ellos como recreacionales
</t>
        </r>
      </text>
    </comment>
    <comment ref="M46" authorId="0">
      <text>
        <r>
          <rPr>
            <sz val="10"/>
            <color indexed="81"/>
            <rFont val="Tahoma"/>
            <family val="2"/>
          </rPr>
          <t>Sale de Tabla 5-6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46" authorId="0">
      <text>
        <r>
          <rPr>
            <sz val="10"/>
            <color indexed="81"/>
            <rFont val="Tahoma"/>
            <family val="2"/>
          </rPr>
          <t>Sale de Tabla 5-6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<sst xmlns="http://schemas.openxmlformats.org/spreadsheetml/2006/main" count="70" uniqueCount="55">
  <si>
    <t>Autos</t>
  </si>
  <si>
    <t>Omnibus</t>
  </si>
  <si>
    <t>Camiones</t>
  </si>
  <si>
    <t>Tipo de terreno</t>
  </si>
  <si>
    <t>Tránsito</t>
  </si>
  <si>
    <t>Trazado</t>
  </si>
  <si>
    <t>Composición [%]</t>
  </si>
  <si>
    <t>TMDA [Veh/día]</t>
  </si>
  <si>
    <t>Distribución por sentido [%/%]</t>
  </si>
  <si>
    <t>Ancho de carril [m]</t>
  </si>
  <si>
    <t>Distanc. a Obstáculos Laterales [m]</t>
  </si>
  <si>
    <t>Pendiente [%]</t>
  </si>
  <si>
    <t>Longitud de la pendiente [m]</t>
  </si>
  <si>
    <t>Coeficiente K =</t>
  </si>
  <si>
    <t>Volumen Horario de Diseño (VHD) [Veh/h] = K . TMDA</t>
  </si>
  <si>
    <t xml:space="preserve">Vol. Horario de Diseño (VHD) [Veh/h]= </t>
  </si>
  <si>
    <t>Factor de Hora Pico (FHP) = VH [Veh/h]/VHE [Veh/h]</t>
  </si>
  <si>
    <t>Volumen Horario Equivalente (VHE) [Veh/h] = Volumen Horario [Veh/h]/FHP</t>
  </si>
  <si>
    <t>NIVEL DE SERVICIO</t>
  </si>
  <si>
    <t>FHP</t>
  </si>
  <si>
    <t>Vol. Horario Equiv.</t>
  </si>
  <si>
    <t>A</t>
  </si>
  <si>
    <t>B</t>
  </si>
  <si>
    <t>C</t>
  </si>
  <si>
    <t>D</t>
  </si>
  <si>
    <t>E</t>
  </si>
  <si>
    <t>[Veh/h]</t>
  </si>
  <si>
    <t>Datos de Cálculo</t>
  </si>
  <si>
    <t>PRESENTACIÓN DEL PROBLEMA</t>
  </si>
  <si>
    <t>VOLUMEN HORARIO DE DISEÑO</t>
  </si>
  <si>
    <t>VOLUMEN HORARIO EQUIVALENTE</t>
  </si>
  <si>
    <t>VOLUMEN MÁXIMO DE SERVICIO</t>
  </si>
  <si>
    <t>Nivel de</t>
  </si>
  <si>
    <t>Servicio</t>
  </si>
  <si>
    <t>v/c</t>
  </si>
  <si>
    <t>Constante</t>
  </si>
  <si>
    <t>% Camiones</t>
  </si>
  <si>
    <t>% Recreacionales</t>
  </si>
  <si>
    <t>% Buses</t>
  </si>
  <si>
    <r>
      <t>E</t>
    </r>
    <r>
      <rPr>
        <vertAlign val="subscript"/>
        <sz val="11"/>
        <color theme="1"/>
        <rFont val="Calibri"/>
        <family val="2"/>
        <scheme val="minor"/>
      </rPr>
      <t>T</t>
    </r>
  </si>
  <si>
    <r>
      <t>E</t>
    </r>
    <r>
      <rPr>
        <vertAlign val="subscript"/>
        <sz val="11"/>
        <color theme="1"/>
        <rFont val="Calibri"/>
        <family val="2"/>
        <scheme val="minor"/>
      </rPr>
      <t>R</t>
    </r>
  </si>
  <si>
    <r>
      <t>E</t>
    </r>
    <r>
      <rPr>
        <vertAlign val="subscript"/>
        <sz val="11"/>
        <color theme="1"/>
        <rFont val="Calibri"/>
        <family val="2"/>
        <scheme val="minor"/>
      </rPr>
      <t>B</t>
    </r>
  </si>
  <si>
    <t xml:space="preserve">Máximo Volumen </t>
  </si>
  <si>
    <t>Horario Equivalente</t>
  </si>
  <si>
    <t>Volumen Horario</t>
  </si>
  <si>
    <t>Equivalente</t>
  </si>
  <si>
    <t>TMDA incrementado</t>
  </si>
  <si>
    <t>Coeficiente de Incremento del TMDA</t>
  </si>
  <si>
    <r>
      <t>f</t>
    </r>
    <r>
      <rPr>
        <b/>
        <vertAlign val="subscript"/>
        <sz val="11"/>
        <color theme="1"/>
        <rFont val="Calibri"/>
        <family val="2"/>
        <scheme val="minor"/>
      </rPr>
      <t>d</t>
    </r>
  </si>
  <si>
    <r>
      <t>f</t>
    </r>
    <r>
      <rPr>
        <b/>
        <vertAlign val="subscript"/>
        <sz val="11"/>
        <color theme="1"/>
        <rFont val="Calibri"/>
        <family val="2"/>
        <scheme val="minor"/>
      </rPr>
      <t>w</t>
    </r>
  </si>
  <si>
    <r>
      <t>f</t>
    </r>
    <r>
      <rPr>
        <b/>
        <vertAlign val="subscript"/>
        <sz val="11"/>
        <color theme="1"/>
        <rFont val="Calibri"/>
        <family val="2"/>
        <scheme val="minor"/>
      </rPr>
      <t>HV</t>
    </r>
  </si>
  <si>
    <t>50/50</t>
  </si>
  <si>
    <t>Ondulado</t>
  </si>
  <si>
    <t>% Prohibición de Sobrepaso</t>
  </si>
  <si>
    <t>Período tomado para el proyecto [años]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</si>
</sst>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b/>
      <sz val="13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color theme="1"/>
      <name val="Consolas"/>
      <family val="3"/>
    </font>
    <font>
      <b/>
      <vertAlign val="subscript"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sz val="10"/>
      <color indexed="81"/>
      <name val="Tahoma"/>
      <family val="2"/>
    </font>
    <font>
      <b/>
      <sz val="20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9" tint="0.59996337778862885"/>
        <bgColor indexed="64"/>
      </patternFill>
    </fill>
    <fill>
      <patternFill patternType="solid">
        <fgColor rgb="FFFABA86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rgb="FFF9B877"/>
        <bgColor indexed="64"/>
      </patternFill>
    </fill>
    <fill>
      <patternFill patternType="solid">
        <fgColor rgb="FFF8CB90"/>
        <bgColor indexed="64"/>
      </patternFill>
    </fill>
    <fill>
      <patternFill patternType="solid">
        <fgColor rgb="FFF8BF90"/>
        <bgColor indexed="64"/>
      </patternFill>
    </fill>
    <fill>
      <patternFill patternType="solid">
        <fgColor rgb="FFF5A059"/>
        <bgColor indexed="64"/>
      </patternFill>
    </fill>
    <fill>
      <patternFill patternType="solid">
        <fgColor rgb="FFF4994E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/>
  </cellStyleXfs>
  <cellXfs count="49">
    <xf numFmtId="0" fontId="0" fillId="0" borderId="0" xfId="0"/>
    <xf numFmtId="0" fontId="0" fillId="0" borderId="1" xfId="0" applyBorder="1" applyAlignment="1">
      <alignment horizontal="center" vertical="center"/>
    </xf>
    <xf numFmtId="2" fontId="2" fillId="0" borderId="1" xfId="0" applyNumberFormat="1" applyFont="1" applyBorder="1" applyAlignment="1">
      <alignment horizontal="center" vertical="center"/>
    </xf>
    <xf numFmtId="0" fontId="1" fillId="2" borderId="3" xfId="0" applyFont="1" applyFill="1" applyBorder="1"/>
    <xf numFmtId="0" fontId="1" fillId="2" borderId="2" xfId="0" applyFont="1" applyFill="1" applyBorder="1"/>
    <xf numFmtId="0" fontId="2" fillId="3" borderId="1" xfId="0" applyFont="1" applyFill="1" applyBorder="1" applyAlignment="1">
      <alignment horizontal="center" vertical="center"/>
    </xf>
    <xf numFmtId="2" fontId="2" fillId="3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2" fontId="0" fillId="4" borderId="1" xfId="0" applyNumberFormat="1" applyFill="1" applyBorder="1" applyAlignment="1">
      <alignment horizontal="center"/>
    </xf>
    <xf numFmtId="0" fontId="1" fillId="5" borderId="1" xfId="0" applyFont="1" applyFill="1" applyBorder="1" applyAlignment="1">
      <alignment horizontal="center"/>
    </xf>
    <xf numFmtId="1" fontId="2" fillId="5" borderId="1" xfId="0" applyNumberFormat="1" applyFont="1" applyFill="1" applyBorder="1" applyAlignment="1">
      <alignment horizontal="center"/>
    </xf>
    <xf numFmtId="0" fontId="1" fillId="6" borderId="0" xfId="0" applyFont="1" applyFill="1"/>
    <xf numFmtId="0" fontId="0" fillId="6" borderId="0" xfId="0" applyFill="1"/>
    <xf numFmtId="0" fontId="2" fillId="6" borderId="0" xfId="0" applyFont="1" applyFill="1" applyAlignment="1">
      <alignment horizontal="left"/>
    </xf>
    <xf numFmtId="0" fontId="3" fillId="0" borderId="0" xfId="0" applyFont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1" fillId="4" borderId="1" xfId="0" applyFont="1" applyFill="1" applyBorder="1" applyAlignment="1">
      <alignment horizontal="center"/>
    </xf>
    <xf numFmtId="0" fontId="0" fillId="7" borderId="1" xfId="0" applyFill="1" applyBorder="1" applyAlignment="1">
      <alignment horizontal="center" vertical="center"/>
    </xf>
    <xf numFmtId="2" fontId="0" fillId="7" borderId="1" xfId="0" applyNumberFormat="1" applyFill="1" applyBorder="1" applyAlignment="1">
      <alignment horizontal="center" vertical="center"/>
    </xf>
    <xf numFmtId="0" fontId="1" fillId="7" borderId="4" xfId="0" applyFont="1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 vertical="center"/>
    </xf>
    <xf numFmtId="2" fontId="2" fillId="8" borderId="1" xfId="0" applyNumberFormat="1" applyFont="1" applyFill="1" applyBorder="1" applyAlignment="1">
      <alignment horizontal="center" vertical="center"/>
    </xf>
    <xf numFmtId="1" fontId="5" fillId="7" borderId="1" xfId="0" applyNumberFormat="1" applyFont="1" applyFill="1" applyBorder="1" applyAlignment="1">
      <alignment horizontal="center" vertical="center"/>
    </xf>
    <xf numFmtId="1" fontId="6" fillId="5" borderId="1" xfId="0" applyNumberFormat="1" applyFont="1" applyFill="1" applyBorder="1" applyAlignment="1">
      <alignment horizontal="center"/>
    </xf>
    <xf numFmtId="0" fontId="1" fillId="5" borderId="4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9" borderId="4" xfId="0" applyFont="1" applyFill="1" applyBorder="1" applyAlignment="1">
      <alignment horizontal="center" vertical="center"/>
    </xf>
    <xf numFmtId="0" fontId="1" fillId="9" borderId="5" xfId="0" applyFont="1" applyFill="1" applyBorder="1" applyAlignment="1">
      <alignment horizontal="center" vertical="center"/>
    </xf>
    <xf numFmtId="0" fontId="1" fillId="9" borderId="6" xfId="0" applyFont="1" applyFill="1" applyBorder="1" applyAlignment="1">
      <alignment horizontal="center" vertical="center"/>
    </xf>
    <xf numFmtId="1" fontId="5" fillId="9" borderId="1" xfId="0" applyNumberFormat="1" applyFont="1" applyFill="1" applyBorder="1" applyAlignment="1">
      <alignment horizontal="center" vertical="center"/>
    </xf>
    <xf numFmtId="0" fontId="2" fillId="6" borderId="0" xfId="0" applyFont="1" applyFill="1" applyAlignment="1">
      <alignment horizontal="left" vertical="center"/>
    </xf>
    <xf numFmtId="1" fontId="2" fillId="6" borderId="0" xfId="0" applyNumberFormat="1" applyFont="1" applyFill="1" applyAlignment="1">
      <alignment horizontal="left"/>
    </xf>
    <xf numFmtId="1" fontId="0" fillId="6" borderId="0" xfId="0" applyNumberFormat="1" applyFill="1"/>
    <xf numFmtId="0" fontId="1" fillId="4" borderId="4" xfId="0" applyFont="1" applyFill="1" applyBorder="1" applyAlignment="1">
      <alignment horizontal="center" vertical="center"/>
    </xf>
    <xf numFmtId="0" fontId="1" fillId="4" borderId="6" xfId="0" applyFont="1" applyFill="1" applyBorder="1" applyAlignment="1">
      <alignment horizontal="center" vertical="center"/>
    </xf>
    <xf numFmtId="0" fontId="3" fillId="0" borderId="0" xfId="0" applyFont="1" applyAlignment="1">
      <alignment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6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1" fillId="4" borderId="5" xfId="0" applyFont="1" applyFill="1" applyBorder="1" applyAlignment="1">
      <alignment horizontal="center" vertical="center"/>
    </xf>
    <xf numFmtId="0" fontId="1" fillId="7" borderId="4" xfId="0" applyFont="1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4994E"/>
      <color rgb="FFF5A059"/>
      <color rgb="FFF8BF90"/>
      <color rgb="FFF8CB90"/>
      <color rgb="FFF9B877"/>
      <color rgb="FFFABA86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123825</xdr:colOff>
      <xdr:row>22</xdr:row>
      <xdr:rowOff>85725</xdr:rowOff>
    </xdr:from>
    <xdr:to>
      <xdr:col>12</xdr:col>
      <xdr:colOff>0</xdr:colOff>
      <xdr:row>41</xdr:row>
      <xdr:rowOff>173036</xdr:rowOff>
    </xdr:to>
    <xdr:pic>
      <xdr:nvPicPr>
        <xdr:cNvPr id="2" name="1 Imagen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0" y="3533775"/>
          <a:ext cx="4114800" cy="292576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0</xdr:colOff>
      <xdr:row>53</xdr:row>
      <xdr:rowOff>0</xdr:rowOff>
    </xdr:from>
    <xdr:to>
      <xdr:col>10</xdr:col>
      <xdr:colOff>440050</xdr:colOff>
      <xdr:row>59</xdr:row>
      <xdr:rowOff>57150</xdr:rowOff>
    </xdr:to>
    <xdr:pic>
      <xdr:nvPicPr>
        <xdr:cNvPr id="4" name="3 Imagen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77958"/>
        <a:stretch/>
      </xdr:blipFill>
      <xdr:spPr bwMode="auto">
        <a:xfrm>
          <a:off x="5305425" y="8524875"/>
          <a:ext cx="461200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761999</xdr:colOff>
      <xdr:row>59</xdr:row>
      <xdr:rowOff>0</xdr:rowOff>
    </xdr:from>
    <xdr:to>
      <xdr:col>11</xdr:col>
      <xdr:colOff>664529</xdr:colOff>
      <xdr:row>70</xdr:row>
      <xdr:rowOff>9525</xdr:rowOff>
    </xdr:to>
    <xdr:pic>
      <xdr:nvPicPr>
        <xdr:cNvPr id="5" name="4 Imagen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556" b="45543"/>
        <a:stretch/>
      </xdr:blipFill>
      <xdr:spPr bwMode="auto">
        <a:xfrm>
          <a:off x="5305424" y="9696450"/>
          <a:ext cx="5341305" cy="2124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11</xdr:col>
      <xdr:colOff>552450</xdr:colOff>
      <xdr:row>52</xdr:row>
      <xdr:rowOff>95249</xdr:rowOff>
    </xdr:from>
    <xdr:to>
      <xdr:col>19</xdr:col>
      <xdr:colOff>165760</xdr:colOff>
      <xdr:row>68</xdr:row>
      <xdr:rowOff>76199</xdr:rowOff>
    </xdr:to>
    <xdr:pic>
      <xdr:nvPicPr>
        <xdr:cNvPr id="6" name="5 Imagen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5267"/>
        <a:stretch/>
      </xdr:blipFill>
      <xdr:spPr bwMode="auto">
        <a:xfrm>
          <a:off x="10534650" y="8429624"/>
          <a:ext cx="5690260" cy="307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0</xdr:colOff>
      <xdr:row>67</xdr:row>
      <xdr:rowOff>142875</xdr:rowOff>
    </xdr:from>
    <xdr:to>
      <xdr:col>18</xdr:col>
      <xdr:colOff>457200</xdr:colOff>
      <xdr:row>93</xdr:row>
      <xdr:rowOff>28575</xdr:rowOff>
    </xdr:to>
    <xdr:pic>
      <xdr:nvPicPr>
        <xdr:cNvPr id="7" name="6 Imagen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9629775" y="10096500"/>
          <a:ext cx="4838700" cy="7410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O61"/>
  <sheetViews>
    <sheetView tabSelected="1" zoomScale="80" zoomScaleNormal="80" workbookViewId="0">
      <selection activeCell="E5" sqref="E5"/>
    </sheetView>
  </sheetViews>
  <sheetFormatPr baseColWidth="10" defaultRowHeight="15" x14ac:dyDescent="0.25"/>
  <cols>
    <col min="2" max="3" width="18.85546875" customWidth="1"/>
    <col min="4" max="4" width="19" customWidth="1"/>
    <col min="8" max="8" width="8.7109375" customWidth="1"/>
    <col min="9" max="9" width="14" customWidth="1"/>
    <col min="10" max="10" width="17" customWidth="1"/>
    <col min="11" max="11" width="7.5703125" customWidth="1"/>
    <col min="12" max="12" width="16.28515625" customWidth="1"/>
    <col min="13" max="13" width="7.28515625" customWidth="1"/>
    <col min="14" max="14" width="13.42578125" customWidth="1"/>
    <col min="15" max="15" width="8.42578125" customWidth="1"/>
  </cols>
  <sheetData>
    <row r="2" spans="2:7" ht="23.25" customHeight="1" x14ac:dyDescent="0.25">
      <c r="B2" s="41" t="s">
        <v>28</v>
      </c>
      <c r="C2" s="41"/>
      <c r="D2" s="41"/>
      <c r="E2" s="41"/>
      <c r="F2" s="41"/>
      <c r="G2" s="41"/>
    </row>
    <row r="3" spans="2:7" ht="5.25" customHeight="1" x14ac:dyDescent="0.25"/>
    <row r="4" spans="2:7" x14ac:dyDescent="0.25">
      <c r="B4" s="42" t="s">
        <v>4</v>
      </c>
      <c r="C4" s="3" t="s">
        <v>7</v>
      </c>
      <c r="D4" s="4"/>
      <c r="E4" s="5">
        <v>300</v>
      </c>
      <c r="F4" s="5"/>
    </row>
    <row r="5" spans="2:7" x14ac:dyDescent="0.25">
      <c r="B5" s="42"/>
      <c r="C5" s="43" t="s">
        <v>6</v>
      </c>
      <c r="D5" s="3" t="s">
        <v>0</v>
      </c>
      <c r="E5" s="5">
        <v>75</v>
      </c>
      <c r="F5" s="5"/>
    </row>
    <row r="6" spans="2:7" x14ac:dyDescent="0.25">
      <c r="B6" s="42"/>
      <c r="C6" s="44"/>
      <c r="D6" s="3" t="s">
        <v>1</v>
      </c>
      <c r="E6" s="5">
        <v>3.5</v>
      </c>
      <c r="F6" s="5"/>
    </row>
    <row r="7" spans="2:7" x14ac:dyDescent="0.25">
      <c r="B7" s="42"/>
      <c r="C7" s="45"/>
      <c r="D7" s="3" t="s">
        <v>2</v>
      </c>
      <c r="E7" s="5">
        <v>21.5</v>
      </c>
      <c r="F7" s="5"/>
    </row>
    <row r="8" spans="2:7" x14ac:dyDescent="0.25">
      <c r="B8" s="42"/>
      <c r="C8" s="3" t="s">
        <v>8</v>
      </c>
      <c r="D8" s="4"/>
      <c r="E8" s="5" t="s">
        <v>51</v>
      </c>
      <c r="F8" s="5"/>
    </row>
    <row r="9" spans="2:7" x14ac:dyDescent="0.25">
      <c r="B9" s="42"/>
      <c r="C9" s="3" t="s">
        <v>54</v>
      </c>
      <c r="D9" s="4"/>
      <c r="E9" s="5">
        <v>25</v>
      </c>
      <c r="F9" s="5"/>
    </row>
    <row r="10" spans="2:7" x14ac:dyDescent="0.25">
      <c r="B10" s="42" t="s">
        <v>5</v>
      </c>
      <c r="C10" s="3" t="s">
        <v>3</v>
      </c>
      <c r="D10" s="4"/>
      <c r="E10" s="5" t="s">
        <v>52</v>
      </c>
      <c r="F10" s="5"/>
    </row>
    <row r="11" spans="2:7" x14ac:dyDescent="0.25">
      <c r="B11" s="42"/>
      <c r="C11" s="3" t="s">
        <v>9</v>
      </c>
      <c r="D11" s="4"/>
      <c r="E11" s="6">
        <v>3.65</v>
      </c>
      <c r="F11" s="6"/>
    </row>
    <row r="12" spans="2:7" x14ac:dyDescent="0.25">
      <c r="B12" s="42"/>
      <c r="C12" s="3" t="s">
        <v>10</v>
      </c>
      <c r="D12" s="4"/>
      <c r="E12" s="6">
        <v>3</v>
      </c>
      <c r="F12" s="6"/>
    </row>
    <row r="13" spans="2:7" x14ac:dyDescent="0.25">
      <c r="B13" s="42"/>
      <c r="C13" s="3" t="s">
        <v>53</v>
      </c>
      <c r="D13" s="4"/>
      <c r="E13" s="5">
        <v>60</v>
      </c>
      <c r="F13" s="5"/>
    </row>
    <row r="14" spans="2:7" x14ac:dyDescent="0.25">
      <c r="B14" s="42"/>
      <c r="C14" s="3" t="s">
        <v>11</v>
      </c>
      <c r="D14" s="4"/>
      <c r="E14" s="5">
        <v>4</v>
      </c>
      <c r="F14" s="5"/>
    </row>
    <row r="15" spans="2:7" x14ac:dyDescent="0.25">
      <c r="B15" s="42"/>
      <c r="C15" s="3" t="s">
        <v>12</v>
      </c>
      <c r="D15" s="4"/>
      <c r="E15" s="5">
        <v>700</v>
      </c>
      <c r="F15" s="5"/>
    </row>
    <row r="16" spans="2:7" ht="4.5" customHeight="1" x14ac:dyDescent="0.25"/>
    <row r="17" spans="2:7" ht="17.25" x14ac:dyDescent="0.25">
      <c r="B17" s="39" t="s">
        <v>29</v>
      </c>
      <c r="C17" s="39"/>
      <c r="D17" s="39"/>
      <c r="E17" s="39"/>
      <c r="F17" s="39"/>
      <c r="G17" s="39"/>
    </row>
    <row r="18" spans="2:7" ht="3.75" customHeight="1" x14ac:dyDescent="0.25"/>
    <row r="19" spans="2:7" x14ac:dyDescent="0.25">
      <c r="B19" s="40" t="s">
        <v>27</v>
      </c>
      <c r="C19" s="11" t="s">
        <v>14</v>
      </c>
      <c r="D19" s="11"/>
      <c r="E19" s="11"/>
      <c r="F19" s="12"/>
      <c r="G19" s="12"/>
    </row>
    <row r="20" spans="2:7" ht="3" customHeight="1" x14ac:dyDescent="0.25">
      <c r="B20" s="40"/>
      <c r="C20" s="12"/>
      <c r="D20" s="12"/>
      <c r="E20" s="12"/>
      <c r="F20" s="12"/>
      <c r="G20" s="12"/>
    </row>
    <row r="21" spans="2:7" ht="16.5" customHeight="1" x14ac:dyDescent="0.25">
      <c r="B21" s="40"/>
      <c r="C21" s="11" t="s">
        <v>46</v>
      </c>
      <c r="D21" s="12"/>
      <c r="E21" s="33">
        <f>E4*(1+(E23/100))^(E9-1)</f>
        <v>582.04425446922301</v>
      </c>
      <c r="F21" s="12"/>
      <c r="G21" s="12"/>
    </row>
    <row r="22" spans="2:7" ht="3" customHeight="1" x14ac:dyDescent="0.25">
      <c r="B22" s="40"/>
      <c r="C22" s="11"/>
      <c r="D22" s="12"/>
      <c r="E22" s="12"/>
      <c r="F22" s="12"/>
      <c r="G22" s="12"/>
    </row>
    <row r="23" spans="2:7" ht="16.5" customHeight="1" x14ac:dyDescent="0.25">
      <c r="B23" s="40"/>
      <c r="C23" s="11" t="s">
        <v>47</v>
      </c>
      <c r="D23" s="12"/>
      <c r="E23" s="31">
        <v>2.8</v>
      </c>
      <c r="F23" s="12"/>
      <c r="G23" s="12"/>
    </row>
    <row r="24" spans="2:7" ht="4.5" customHeight="1" x14ac:dyDescent="0.25">
      <c r="B24" s="40"/>
      <c r="C24" s="12"/>
      <c r="D24" s="12"/>
      <c r="E24" s="12"/>
      <c r="F24" s="12"/>
      <c r="G24" s="12"/>
    </row>
    <row r="25" spans="2:7" x14ac:dyDescent="0.25">
      <c r="B25" s="40"/>
      <c r="C25" s="11" t="s">
        <v>13</v>
      </c>
      <c r="D25" s="13">
        <v>0.12</v>
      </c>
      <c r="E25" s="12"/>
      <c r="F25" s="12"/>
      <c r="G25" s="12"/>
    </row>
    <row r="26" spans="2:7" ht="3.75" customHeight="1" x14ac:dyDescent="0.25">
      <c r="B26" s="40"/>
      <c r="C26" s="12"/>
      <c r="D26" s="12"/>
      <c r="E26" s="12"/>
      <c r="F26" s="12"/>
      <c r="G26" s="12"/>
    </row>
    <row r="27" spans="2:7" x14ac:dyDescent="0.25">
      <c r="B27" s="40"/>
      <c r="C27" s="11" t="s">
        <v>15</v>
      </c>
      <c r="D27" s="12"/>
      <c r="E27" s="32">
        <f>E21*D25</f>
        <v>69.845310536306755</v>
      </c>
      <c r="F27" s="12"/>
      <c r="G27" s="12"/>
    </row>
    <row r="28" spans="2:7" ht="3" customHeight="1" x14ac:dyDescent="0.25">
      <c r="B28" s="40"/>
      <c r="C28" s="12"/>
      <c r="D28" s="12"/>
      <c r="E28" s="12"/>
      <c r="F28" s="12"/>
      <c r="G28" s="12"/>
    </row>
    <row r="29" spans="2:7" x14ac:dyDescent="0.25">
      <c r="B29" s="40"/>
      <c r="C29" s="11" t="s">
        <v>16</v>
      </c>
      <c r="D29" s="11"/>
      <c r="E29" s="11"/>
      <c r="F29" s="12"/>
      <c r="G29" s="12"/>
    </row>
    <row r="30" spans="2:7" ht="4.5" customHeight="1" x14ac:dyDescent="0.25">
      <c r="B30" s="40"/>
      <c r="C30" s="12"/>
      <c r="D30" s="12"/>
      <c r="E30" s="12"/>
      <c r="F30" s="12"/>
      <c r="G30" s="12"/>
    </row>
    <row r="31" spans="2:7" x14ac:dyDescent="0.25">
      <c r="B31" s="40"/>
      <c r="C31" s="11" t="s">
        <v>17</v>
      </c>
      <c r="D31" s="12"/>
      <c r="E31" s="12"/>
      <c r="F31" s="12"/>
      <c r="G31" s="12"/>
    </row>
    <row r="32" spans="2:7" ht="3.75" customHeight="1" x14ac:dyDescent="0.25"/>
    <row r="33" spans="2:15" ht="18.75" customHeight="1" x14ac:dyDescent="0.25">
      <c r="B33" s="39" t="s">
        <v>30</v>
      </c>
      <c r="C33" s="39"/>
      <c r="D33" s="39"/>
      <c r="E33" s="36"/>
      <c r="F33" s="36"/>
      <c r="G33" s="36"/>
    </row>
    <row r="34" spans="2:15" ht="3.75" customHeight="1" x14ac:dyDescent="0.25"/>
    <row r="35" spans="2:15" x14ac:dyDescent="0.25">
      <c r="B35" s="37" t="s">
        <v>18</v>
      </c>
      <c r="C35" s="37" t="s">
        <v>19</v>
      </c>
      <c r="D35" s="9" t="s">
        <v>20</v>
      </c>
    </row>
    <row r="36" spans="2:15" x14ac:dyDescent="0.25">
      <c r="B36" s="38"/>
      <c r="C36" s="38"/>
      <c r="D36" s="9" t="s">
        <v>26</v>
      </c>
    </row>
    <row r="37" spans="2:15" x14ac:dyDescent="0.25">
      <c r="B37" s="7" t="s">
        <v>21</v>
      </c>
      <c r="C37" s="8">
        <v>0.91</v>
      </c>
      <c r="D37" s="10">
        <f>$E$27/C37</f>
        <v>76.753088501435997</v>
      </c>
    </row>
    <row r="38" spans="2:15" x14ac:dyDescent="0.25">
      <c r="B38" s="7" t="s">
        <v>22</v>
      </c>
      <c r="C38" s="8">
        <v>0.92</v>
      </c>
      <c r="D38" s="10">
        <f>$E$27/C38</f>
        <v>75.918815800333419</v>
      </c>
    </row>
    <row r="39" spans="2:15" x14ac:dyDescent="0.25">
      <c r="B39" s="7" t="s">
        <v>23</v>
      </c>
      <c r="C39" s="8">
        <v>0.94</v>
      </c>
      <c r="D39" s="10">
        <f>$E$27/C39</f>
        <v>74.303521847134846</v>
      </c>
    </row>
    <row r="40" spans="2:15" x14ac:dyDescent="0.25">
      <c r="B40" s="7" t="s">
        <v>24</v>
      </c>
      <c r="C40" s="8">
        <v>0.95</v>
      </c>
      <c r="D40" s="10">
        <f>$E$27/C40</f>
        <v>73.521379511901856</v>
      </c>
    </row>
    <row r="41" spans="2:15" x14ac:dyDescent="0.25">
      <c r="B41" s="7" t="s">
        <v>25</v>
      </c>
      <c r="C41" s="8">
        <v>1</v>
      </c>
      <c r="D41" s="10">
        <f>$E$27/C41</f>
        <v>69.845310536306755</v>
      </c>
    </row>
    <row r="43" spans="2:15" ht="17.25" x14ac:dyDescent="0.25">
      <c r="B43" s="39" t="s">
        <v>31</v>
      </c>
      <c r="C43" s="39"/>
      <c r="D43" s="39"/>
      <c r="E43" s="39"/>
      <c r="F43" s="39"/>
      <c r="G43" s="39"/>
      <c r="H43" s="39"/>
    </row>
    <row r="44" spans="2:15" ht="2.25" customHeight="1" x14ac:dyDescent="0.25">
      <c r="B44" s="14"/>
      <c r="C44" s="14"/>
      <c r="D44" s="14"/>
      <c r="E44" s="14"/>
      <c r="F44" s="14"/>
      <c r="G44" s="14"/>
    </row>
    <row r="45" spans="2:15" x14ac:dyDescent="0.25">
      <c r="B45" s="34" t="s">
        <v>32</v>
      </c>
      <c r="C45" s="19" t="s">
        <v>42</v>
      </c>
      <c r="D45" s="47" t="s">
        <v>35</v>
      </c>
      <c r="E45" s="47" t="s">
        <v>34</v>
      </c>
      <c r="F45" s="47" t="s">
        <v>48</v>
      </c>
      <c r="G45" s="47" t="s">
        <v>49</v>
      </c>
      <c r="H45" s="47" t="s">
        <v>50</v>
      </c>
    </row>
    <row r="46" spans="2:15" ht="18" x14ac:dyDescent="0.25">
      <c r="B46" s="35" t="s">
        <v>33</v>
      </c>
      <c r="C46" s="20" t="s">
        <v>43</v>
      </c>
      <c r="D46" s="48"/>
      <c r="E46" s="48"/>
      <c r="F46" s="48"/>
      <c r="G46" s="48"/>
      <c r="H46" s="48"/>
      <c r="J46" s="1" t="s">
        <v>36</v>
      </c>
      <c r="K46" s="1" t="s">
        <v>39</v>
      </c>
      <c r="L46" s="1" t="s">
        <v>37</v>
      </c>
      <c r="M46" s="1" t="s">
        <v>40</v>
      </c>
      <c r="N46" s="1" t="s">
        <v>38</v>
      </c>
      <c r="O46" s="1" t="s">
        <v>41</v>
      </c>
    </row>
    <row r="47" spans="2:15" ht="15.75" x14ac:dyDescent="0.25">
      <c r="B47" s="16" t="s">
        <v>21</v>
      </c>
      <c r="C47" s="22">
        <f>D47*E47*F47*G47*H47</f>
        <v>74.468085106382972</v>
      </c>
      <c r="D47" s="17">
        <v>2800</v>
      </c>
      <c r="E47" s="18">
        <v>0.05</v>
      </c>
      <c r="F47" s="21">
        <v>1</v>
      </c>
      <c r="G47" s="21">
        <v>1</v>
      </c>
      <c r="H47" s="21">
        <f>1/(1+J47*(K47-1)+L47*(M47-1)+N47*(O47-1))</f>
        <v>0.53191489361702127</v>
      </c>
      <c r="J47" s="1">
        <f>$E$7/100</f>
        <v>0.215</v>
      </c>
      <c r="K47" s="2">
        <v>4</v>
      </c>
      <c r="L47" s="15">
        <f>($E$5*(10/100))/100</f>
        <v>7.4999999999999997E-2</v>
      </c>
      <c r="M47" s="2">
        <v>3.2</v>
      </c>
      <c r="N47" s="1">
        <f>$E$6/100</f>
        <v>3.5000000000000003E-2</v>
      </c>
      <c r="O47" s="2">
        <v>3</v>
      </c>
    </row>
    <row r="48" spans="2:15" ht="15.75" x14ac:dyDescent="0.25">
      <c r="B48" s="16" t="s">
        <v>22</v>
      </c>
      <c r="C48" s="22">
        <f t="shared" ref="C48:C51" si="0">D48*E48*F48*G48*H48</f>
        <v>220.21744159148744</v>
      </c>
      <c r="D48" s="17">
        <v>2800</v>
      </c>
      <c r="E48" s="18">
        <v>0.17</v>
      </c>
      <c r="F48" s="21">
        <f>F47</f>
        <v>1</v>
      </c>
      <c r="G48" s="21">
        <v>1</v>
      </c>
      <c r="H48" s="21">
        <f>1/(1+J48*(K48-1)+L48*(M48-1)+N48*(O48-1))</f>
        <v>0.46264168401572986</v>
      </c>
      <c r="J48" s="1">
        <f t="shared" ref="J48:J51" si="1">$E$7/100</f>
        <v>0.215</v>
      </c>
      <c r="K48" s="2">
        <v>5</v>
      </c>
      <c r="L48" s="15">
        <f t="shared" ref="L48:L51" si="2">($E$5*(10/100))/100</f>
        <v>7.4999999999999997E-2</v>
      </c>
      <c r="M48" s="2">
        <v>3.9</v>
      </c>
      <c r="N48" s="1">
        <f t="shared" ref="N48:N51" si="3">$E$6/100</f>
        <v>3.5000000000000003E-2</v>
      </c>
      <c r="O48" s="2">
        <v>3.4</v>
      </c>
    </row>
    <row r="49" spans="2:15" ht="15.75" x14ac:dyDescent="0.25">
      <c r="B49" s="16" t="s">
        <v>23</v>
      </c>
      <c r="C49" s="22">
        <f t="shared" si="0"/>
        <v>414.52694887809395</v>
      </c>
      <c r="D49" s="17">
        <v>2800</v>
      </c>
      <c r="E49" s="18">
        <v>0.32</v>
      </c>
      <c r="F49" s="21">
        <f t="shared" ref="F49:F51" si="4">F48</f>
        <v>1</v>
      </c>
      <c r="G49" s="21">
        <v>1</v>
      </c>
      <c r="H49" s="21">
        <f>1/(1+J49*(K49-1)+L49*(M49-1)+N49*(O49-1))</f>
        <v>0.46264168401572986</v>
      </c>
      <c r="J49" s="1">
        <f t="shared" si="1"/>
        <v>0.215</v>
      </c>
      <c r="K49" s="2">
        <v>5</v>
      </c>
      <c r="L49" s="15">
        <f t="shared" si="2"/>
        <v>7.4999999999999997E-2</v>
      </c>
      <c r="M49" s="2">
        <v>3.9</v>
      </c>
      <c r="N49" s="1">
        <f t="shared" si="3"/>
        <v>3.5000000000000003E-2</v>
      </c>
      <c r="O49" s="2">
        <v>3.4</v>
      </c>
    </row>
    <row r="50" spans="2:15" ht="15.75" x14ac:dyDescent="0.25">
      <c r="B50" s="16" t="s">
        <v>24</v>
      </c>
      <c r="C50" s="22">
        <f t="shared" si="0"/>
        <v>640.30490709861851</v>
      </c>
      <c r="D50" s="17">
        <v>2800</v>
      </c>
      <c r="E50" s="18">
        <v>0.48</v>
      </c>
      <c r="F50" s="21">
        <f t="shared" si="4"/>
        <v>1</v>
      </c>
      <c r="G50" s="21">
        <v>1</v>
      </c>
      <c r="H50" s="21">
        <f>1/(1+J50*(K50-1)+L50*(M50-1)+N50*(O50-1))</f>
        <v>0.476417341591234</v>
      </c>
      <c r="J50" s="1">
        <f t="shared" si="1"/>
        <v>0.215</v>
      </c>
      <c r="K50" s="2">
        <v>5</v>
      </c>
      <c r="L50" s="15">
        <f t="shared" si="2"/>
        <v>7.4999999999999997E-2</v>
      </c>
      <c r="M50" s="2">
        <v>3.3</v>
      </c>
      <c r="N50" s="1">
        <f t="shared" si="3"/>
        <v>3.5000000000000003E-2</v>
      </c>
      <c r="O50" s="2">
        <v>2.9</v>
      </c>
    </row>
    <row r="51" spans="2:15" ht="15.75" x14ac:dyDescent="0.25">
      <c r="B51" s="16" t="s">
        <v>25</v>
      </c>
      <c r="C51" s="22">
        <f t="shared" si="0"/>
        <v>1213.9113863744642</v>
      </c>
      <c r="D51" s="17">
        <v>2800</v>
      </c>
      <c r="E51" s="18">
        <v>0.91</v>
      </c>
      <c r="F51" s="21">
        <f t="shared" si="4"/>
        <v>1</v>
      </c>
      <c r="G51" s="21">
        <v>1</v>
      </c>
      <c r="H51" s="21">
        <f>1/(1+J51*(K51-1)+L51*(M51-1)+N51*(O51-1))</f>
        <v>0.476417341591234</v>
      </c>
      <c r="J51" s="1">
        <f t="shared" si="1"/>
        <v>0.215</v>
      </c>
      <c r="K51" s="2">
        <v>5</v>
      </c>
      <c r="L51" s="15">
        <f t="shared" si="2"/>
        <v>7.4999999999999997E-2</v>
      </c>
      <c r="M51" s="2">
        <v>3.3</v>
      </c>
      <c r="N51" s="1">
        <f t="shared" si="3"/>
        <v>3.5000000000000003E-2</v>
      </c>
      <c r="O51" s="2">
        <v>2.9</v>
      </c>
    </row>
    <row r="54" spans="2:15" x14ac:dyDescent="0.25">
      <c r="B54" s="37" t="s">
        <v>18</v>
      </c>
      <c r="C54" s="24" t="s">
        <v>44</v>
      </c>
      <c r="D54" s="27" t="s">
        <v>42</v>
      </c>
    </row>
    <row r="55" spans="2:15" x14ac:dyDescent="0.25">
      <c r="B55" s="46"/>
      <c r="C55" s="25" t="s">
        <v>45</v>
      </c>
      <c r="D55" s="28" t="s">
        <v>43</v>
      </c>
    </row>
    <row r="56" spans="2:15" x14ac:dyDescent="0.25">
      <c r="B56" s="38"/>
      <c r="C56" s="26" t="s">
        <v>26</v>
      </c>
      <c r="D56" s="29" t="s">
        <v>26</v>
      </c>
    </row>
    <row r="57" spans="2:15" ht="15.75" x14ac:dyDescent="0.25">
      <c r="B57" s="7" t="s">
        <v>21</v>
      </c>
      <c r="C57" s="23">
        <f>D37</f>
        <v>76.753088501435997</v>
      </c>
      <c r="D57" s="30">
        <f>C47</f>
        <v>74.468085106382972</v>
      </c>
    </row>
    <row r="58" spans="2:15" ht="15.75" x14ac:dyDescent="0.25">
      <c r="B58" s="7" t="s">
        <v>22</v>
      </c>
      <c r="C58" s="23">
        <f t="shared" ref="C58:C61" si="5">D38</f>
        <v>75.918815800333419</v>
      </c>
      <c r="D58" s="30">
        <f t="shared" ref="D58:D61" si="6">C48</f>
        <v>220.21744159148744</v>
      </c>
    </row>
    <row r="59" spans="2:15" ht="15.75" x14ac:dyDescent="0.25">
      <c r="B59" s="7" t="s">
        <v>23</v>
      </c>
      <c r="C59" s="23">
        <f t="shared" si="5"/>
        <v>74.303521847134846</v>
      </c>
      <c r="D59" s="30">
        <f t="shared" si="6"/>
        <v>414.52694887809395</v>
      </c>
    </row>
    <row r="60" spans="2:15" ht="15.75" x14ac:dyDescent="0.25">
      <c r="B60" s="7" t="s">
        <v>24</v>
      </c>
      <c r="C60" s="23">
        <f t="shared" si="5"/>
        <v>73.521379511901856</v>
      </c>
      <c r="D60" s="30">
        <f t="shared" si="6"/>
        <v>640.30490709861851</v>
      </c>
    </row>
    <row r="61" spans="2:15" ht="15.75" x14ac:dyDescent="0.25">
      <c r="B61" s="7" t="s">
        <v>25</v>
      </c>
      <c r="C61" s="23">
        <f t="shared" si="5"/>
        <v>69.845310536306755</v>
      </c>
      <c r="D61" s="30">
        <f t="shared" si="6"/>
        <v>1213.9113863744642</v>
      </c>
    </row>
  </sheetData>
  <mergeCells count="16">
    <mergeCell ref="B54:B56"/>
    <mergeCell ref="B43:H43"/>
    <mergeCell ref="D45:D46"/>
    <mergeCell ref="E45:E46"/>
    <mergeCell ref="F45:F46"/>
    <mergeCell ref="G45:G46"/>
    <mergeCell ref="H45:H46"/>
    <mergeCell ref="B35:B36"/>
    <mergeCell ref="C35:C36"/>
    <mergeCell ref="B33:D33"/>
    <mergeCell ref="B19:B31"/>
    <mergeCell ref="B2:G2"/>
    <mergeCell ref="B4:B9"/>
    <mergeCell ref="C5:C7"/>
    <mergeCell ref="B10:B15"/>
    <mergeCell ref="B17:G17"/>
  </mergeCells>
  <pageMargins left="0.7" right="0.7" top="0.75" bottom="0.75" header="0.3" footer="0.3"/>
  <pageSetup orientation="portrait" verticalDpi="0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Ondulado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oscarPC</dc:creator>
  <cp:lastModifiedBy>oscarPC</cp:lastModifiedBy>
  <dcterms:created xsi:type="dcterms:W3CDTF">2017-03-30T19:20:54Z</dcterms:created>
  <dcterms:modified xsi:type="dcterms:W3CDTF">2018-03-28T21:14:16Z</dcterms:modified>
</cp:coreProperties>
</file>